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<sst xmlns="http://schemas.openxmlformats.org/spreadsheetml/2006/main" count="693" uniqueCount="360">
  <si>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</si>
  <si>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</si>
  <si>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</si>
  <si>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</si>
  <si>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</si>
  <si>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</si>
  <si>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</si>
  <si>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</si>
  <si>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</si>
  <si>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</si>
  <si>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</si>
  <si>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</si>
  <si>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</si>
  <si>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</si>
  <si>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</si>
  <si>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</si>
  <si>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</si>
  <si>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</si>
  <si>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</si>
  <si>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</si>
  <si>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</si>
  <si>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</si>
  <si>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</si>
  <si>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</si>
  <si>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</si>
  <si>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</si>
  <si>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</si>
  <si>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</si>
  <si>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</si>
  <si>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</si>
  <si>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</si>
  <si>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</si>
  <si>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</si>
  <si>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</si>
  <si>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</si>
  <si>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</si>
  <si>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</si>
  <si>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</si>
  <si>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</si>
  <si>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</si>
  <si>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</si>
  <si>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</si>
  <si>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</si>
  <si>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</si>
  <si>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</si>
  <si>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</si>
  <si>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</si>
  <si>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</si>
  <si>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</si>
  <si>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</si>
  <si>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</si>
  <si>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</si>
  <si>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</si>
  <si>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</si>
  <si>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</si>
  <si>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</si>
  <si>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</si>
  <si>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</si>
  <si>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</si>
  <si>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</si>
  <si>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</si>
  <si>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</si>
  <si>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</si>
  <si>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</si>
  <si>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</si>
  <si>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</si>
  <si>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</si>
  <si>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</si>
  <si>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</si>
  <si>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</si>
  <si>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</si>
  <si>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</si>
  <si>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</si>
  <si>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</si>
  <si>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</si>
  <si>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</si>
  <si>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</si>
  <si>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</si>
  <si>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</si>
  <si>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</si>
  <si>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</si>
  <si>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</si>
  <si>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</si>
  <si>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</si>
  <si>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</si>
  <si>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</si>
  <si>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</si>
  <si>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</si>
  <si>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</si>
  <si>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</si>
  <si>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</si>
  <si>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</si>
  <si>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</si>
  <si>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</si>
  <si>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</si>
  <si>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</si>
  <si>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</si>
  <si>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</si>
  <si>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</si>
  <si>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</si>
  <si>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</si>
  <si>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</si>
  <si>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</si>
  <si>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</si>
  <si>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</si>
  <si>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</si>
  <si>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</si>
  <si>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</si>
  <si>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</si>
  <si>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</si>
  <si>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</si>
  <si>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</si>
  <si>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</si>
  <si>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</si>
  <si>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</si>
  <si>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</si>
  <si>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</si>
  <si>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</si>
  <si>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</si>
  <si>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</si>
  <si>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</si>
  <si>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</si>
  <si>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</si>
  <si>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</si>
  <si>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</si>
  <si>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</si>
  <si>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</si>
  <si>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</si>
  <si>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</si>
  <si>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</si>
  <si>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</si>
  <si>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</si>
  <si>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</si>
  <si>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</si>
  <si>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</si>
  <si>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</si>
  <si>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</si>
  <si>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</si>
  <si>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</si>
  <si>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</si>
  <si>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</si>
  <si>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</si>
  <si>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</si>
  <si>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</si>
  <si>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</si>
  <si>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</si>
  <si>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</si>
  <si>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</si>
  <si>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</si>
  <si>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</si>
  <si>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</si>
  <si>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</si>
  <si>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</si>
  <si>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</si>
  <si>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</si>
  <si>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</si>
  <si>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</si>
  <si>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</si>
  <si>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</si>
  <si>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</si>
  <si>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</si>
  <si>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</si>
  <si>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</si>
  <si>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</si>
  <si>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</si>
  <si>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</si>
  <si>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</si>
  <si>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</si>
  <si>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</si>
  <si>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</si>
  <si>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</si>
  <si>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</si>
  <si>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</si>
  <si>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</si>
  <si>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</si>
  <si>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</si>
  <si>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</si>
  <si>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</si>
  <si>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</si>
  <si>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</si>
  <si>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</si>
  <si>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</si>
  <si>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</si>
  <si>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</si>
  <si>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</si>
  <si>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</si>
  <si>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</si>
  <si>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</si>
  <si>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</si>
  <si>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</si>
  <si>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</si>
  <si>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</si>
  <si>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</si>
  <si>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</si>
  <si>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</si>
  <si>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</si>
  <si>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</si>
  <si>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</si>
  <si>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</si>
  <si>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</si>
  <si>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</si>
  <si>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</si>
  <si>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</si>
  <si>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</si>
  <si>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</si>
  <si>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</si>
  <si>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</si>
  <si>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</si>
  <si>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</si>
  <si>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</si>
  <si>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</si>
  <si>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</si>
  <si>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</si>
  <si>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</si>
  <si>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</si>
  <si>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</si>
  <si>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</si>
  <si>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</si>
  <si>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</si>
  <si>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</si>
  <si>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</si>
  <si>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</si>
  <si>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</si>
  <si>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</si>
  <si>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</si>
  <si>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</si>
  <si>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</si>
  <si>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</si>
  <si>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</si>
  <si>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</si>
  <si>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</si>
  <si>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</si>
  <si>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</si>
  <si>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</si>
  <si>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</si>
  <si>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</si>
  <si>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</si>
  <si>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</si>
  <si>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</si>
  <si>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</si>
  <si>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</si>
  <si>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</si>
  <si>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</si>
  <si>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</si>
  <si>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</si>
  <si>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</si>
  <si>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</si>
  <si>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</si>
  <si>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</si>
  <si>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</si>
  <si>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</si>
  <si>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</si>
  <si>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</si>
  <si>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</si>
  <si>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</si>
  <si>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</si>
  <si>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</si>
  <si>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</si>
  <si>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</si>
  <si>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</si>
  <si>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</si>
  <si>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</si>
  <si>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</si>
  <si>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</si>
  <si>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</si>
  <si>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</si>
  <si>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</si>
  <si>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</si>
  <si>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</si>
  <si>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</si>
  <si>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</si>
  <si>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</si>
  <si>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</si>
  <si>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</si>
  <si>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</si>
  <si>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</si>
  <si>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</si>
  <si>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</si>
  <si>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</si>
  <si>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</si>
  <si>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</si>
  <si>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</si>
  <si>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</si>
  <si>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</si>
  <si>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</si>
  <si>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</si>
  <si>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</si>
  <si>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</si>
  <si>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</si>
  <si>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</si>
  <si>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</si>
  <si>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</si>
  <si>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</si>
  <si>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</si>
  <si>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</si>
  <si>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</si>
  <si>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</si>
  <si>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</si>
  <si>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</si>
  <si>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</si>
  <si>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</si>
  <si>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</si>
  <si>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</si>
  <si>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</si>
  <si>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</si>
  <si>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</si>
  <si>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</si>
  <si>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</si>
  <si>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</si>
  <si>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</si>
  <si>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</si>
  <si>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</si>
  <si>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</si>
  <si>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</si>
  <si>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</si>
  <si>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</si>
  <si>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</si>
  <si>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</si>
  <si>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</si>
  <si>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</si>
  <si>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</si>
  <si>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</si>
  <si>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</si>
  <si>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</si>
  <si>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</si>
  <si>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</si>
  <si>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</si>
  <si>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</si>
  <si>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</si>
  <si>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</si>
  <si>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</si>
  <si>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</si>
  <si>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</si>
  <si>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</si>
  <si>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</si>
  <si>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</si>
  <si>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</si>
  <si>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</si>
  <si>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</si>
  <si>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</si>
  <si>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</si>
  <si>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</si>
  <si>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</si>
  <si>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</si>
  <si>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</si>
  <si>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</si>
  <si>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</si>
  <si>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</si>
  <si>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</si>
  <si>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</si>
  <si>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</si>
  <si>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</si>
  <si>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</si>
  <si>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</si>
  <si>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</si>
  <si>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</si>
  <si>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</si>
  <si>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</si>
  <si>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"19" лютого  2021 р.</t>
  </si>
  <si>
    <r>
      <t>"</t>
    </r>
    <r>
      <rPr>
        <u val="single"/>
        <sz val="20"/>
        <rFont val="Arial Cyr"/>
        <family val="0"/>
      </rPr>
      <t xml:space="preserve">      18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</si>
</sst>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3.emf" /><Relationship Id="rId3" Type="http://schemas.openxmlformats.org/officeDocument/2006/relationships/image" Target="../media/image34.emf" /><Relationship Id="rId4" Type="http://schemas.openxmlformats.org/officeDocument/2006/relationships/image" Target="../media/image20.emf" /><Relationship Id="rId5" Type="http://schemas.openxmlformats.org/officeDocument/2006/relationships/image" Target="../media/image36.emf" /><Relationship Id="rId6" Type="http://schemas.openxmlformats.org/officeDocument/2006/relationships/image" Target="../media/image19.emf" /><Relationship Id="rId7" Type="http://schemas.openxmlformats.org/officeDocument/2006/relationships/image" Target="../media/image35.emf" /><Relationship Id="rId8" Type="http://schemas.openxmlformats.org/officeDocument/2006/relationships/image" Target="../media/image21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4.emf" /><Relationship Id="rId12" Type="http://schemas.openxmlformats.org/officeDocument/2006/relationships/image" Target="../media/image18.emf" /><Relationship Id="rId13" Type="http://schemas.openxmlformats.org/officeDocument/2006/relationships/image" Target="../media/image25.emf" /><Relationship Id="rId14" Type="http://schemas.openxmlformats.org/officeDocument/2006/relationships/image" Target="../media/image23.emf" /><Relationship Id="rId15" Type="http://schemas.openxmlformats.org/officeDocument/2006/relationships/image" Target="../media/image26.emf" /><Relationship Id="rId16" Type="http://schemas.openxmlformats.org/officeDocument/2006/relationships/image" Target="../media/image28.emf" /><Relationship Id="rId17" Type="http://schemas.openxmlformats.org/officeDocument/2006/relationships/image" Target="../media/image29.emf" /><Relationship Id="rId18" Type="http://schemas.openxmlformats.org/officeDocument/2006/relationships/image" Target="../media/image30.emf" /><Relationship Id="rId19" Type="http://schemas.openxmlformats.org/officeDocument/2006/relationships/image" Target="../media/image1.emf" /><Relationship Id="rId20" Type="http://schemas.openxmlformats.org/officeDocument/2006/relationships/image" Target="../media/image31.emf" /><Relationship Id="rId21" Type="http://schemas.openxmlformats.org/officeDocument/2006/relationships/image" Target="../media/image27.emf" /><Relationship Id="rId22" Type="http://schemas.openxmlformats.org/officeDocument/2006/relationships/image" Target="../media/image32.emf" /><Relationship Id="rId2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13.666666666666666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v>78.47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263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100</v>
      </c>
      <c r="M21" s="67" t="s">
        <v>288</v>
      </c>
      <c r="N21" s="84"/>
      <c r="O21" s="70" t="s">
        <v>70</v>
      </c>
      <c r="P21" s="67" t="s">
        <v>311</v>
      </c>
      <c r="Q21" s="70" t="s">
        <v>346</v>
      </c>
      <c r="R21" s="67" t="s">
        <v>84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356</v>
      </c>
      <c r="Y21" s="84"/>
      <c r="Z21" s="70" t="s">
        <v>90</v>
      </c>
      <c r="AA21" s="67" t="s">
        <v>240</v>
      </c>
      <c r="AB21" s="67" t="s">
        <v>217</v>
      </c>
      <c r="AC21" s="67" t="s">
        <v>105</v>
      </c>
      <c r="AD21" s="67" t="s">
        <v>10</v>
      </c>
      <c r="AE21" s="67" t="s">
        <v>109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86">
        <f t="shared" si="1"/>
        <v>13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v>150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v>30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0.04097560975609757</v>
      </c>
      <c r="AJ33" s="166"/>
      <c r="AK33" s="170">
        <f>SUM(G34:AG34)</f>
        <v>0.56</v>
      </c>
      <c r="AL33" s="170"/>
      <c r="AM33" s="153">
        <f>IF(AK33=0,0,AV117)</f>
        <v>98.2</v>
      </c>
      <c r="AN33" s="155">
        <f>AK33*AM33</f>
        <v>54.992000000000004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0.56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0.14458536585365855</v>
      </c>
      <c r="AJ37" s="166"/>
      <c r="AK37" s="170">
        <f>SUM(G38:AG38)</f>
        <v>1.976</v>
      </c>
      <c r="AL37" s="170"/>
      <c r="AM37" s="153">
        <f>IF(AK37=0,0,AX117)</f>
        <v>57.16</v>
      </c>
      <c r="AN37" s="155">
        <f>AK37*AM37</f>
        <v>112.94815999999999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1.976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88">
        <f>VLOOKUP(завтрак8,таб,10,FALSE)</f>
        <v>0</v>
      </c>
      <c r="O41" s="30">
        <f>VLOOKUP(обед1,таб,10,FALSE)</f>
        <v>6</v>
      </c>
      <c r="P41" s="28">
        <f>VLOOKUP(обед2,таб,10,FALSE)</f>
        <v>5</v>
      </c>
      <c r="Q41" s="29">
        <f>VLOOKUP(обед3,таб,10,FALSE)</f>
        <v>0</v>
      </c>
      <c r="R41" s="28">
        <v>3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0.04565853658536585</v>
      </c>
      <c r="AJ41" s="166"/>
      <c r="AK41" s="170">
        <f>SUM(G42:AG42)</f>
        <v>0.624</v>
      </c>
      <c r="AL41" s="170"/>
      <c r="AM41" s="153">
        <f>IF(AK41=0,0,AZ117)</f>
        <v>165.332</v>
      </c>
      <c r="AN41" s="155">
        <f>AK41*AM41</f>
        <v>103.16716799999999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0.14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/>
      <c r="N42" s="89">
        <f t="shared" si="26"/>
      </c>
      <c r="O42" s="48">
        <f aca="true" t="shared" si="27" ref="O42:T42">IF(O41=0,"",обідл*O41/1000)</f>
        <v>0.084</v>
      </c>
      <c r="P42" s="46">
        <f t="shared" si="27"/>
        <v>0.07</v>
      </c>
      <c r="Q42" s="47">
        <f t="shared" si="27"/>
      </c>
      <c r="R42" s="46">
        <f t="shared" si="27"/>
        <v>0.042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88">
        <f>VLOOKUP(завтрак8,таб,13,FALSE)</f>
        <v>0</v>
      </c>
      <c r="O47" s="30">
        <f>VLOOKUP(обед1,таб,13,FALSE)</f>
        <v>6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v>2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0.014926829268292682</v>
      </c>
      <c r="AJ47" s="166"/>
      <c r="AK47" s="170">
        <f>SUM(G48:AG48)</f>
        <v>0.204</v>
      </c>
      <c r="AL47" s="170"/>
      <c r="AM47" s="153">
        <f>IF(AK47=0,0,BC117)</f>
        <v>44</v>
      </c>
      <c r="AN47" s="155">
        <f>AK47*AM47</f>
        <v>8.975999999999999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89">
        <f t="shared" si="35"/>
      </c>
      <c r="O48" s="48">
        <f aca="true" t="shared" si="36" ref="O48:T48">IF(O47=0,"",обідл*O47/1000)</f>
        <v>0.084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0.042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0.026</v>
      </c>
      <c r="AA48" s="47">
        <f t="shared" si="37"/>
        <v>0.052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/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0.43434146341463414</v>
      </c>
      <c r="AJ49" s="166"/>
      <c r="AK49" s="170">
        <f>SUM(G50:AG50)</f>
        <v>5.936</v>
      </c>
      <c r="AL49" s="170"/>
      <c r="AM49" s="153">
        <f>IF(AK49=0,0,BD117)</f>
        <v>18.8</v>
      </c>
      <c r="AN49" s="155">
        <f>AK49*AM49</f>
        <v>111.5968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5.6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/>
      <c r="N50" s="89">
        <f t="shared" si="38"/>
      </c>
      <c r="O50" s="50">
        <f aca="true" t="shared" si="39" ref="O50:T50">IF(O49=0,"",обідл*O49/1000)</f>
      </c>
      <c r="P50" s="45">
        <f t="shared" si="39"/>
        <v>0.336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0.020487804878048785</v>
      </c>
      <c r="AJ55" s="166"/>
      <c r="AK55" s="170">
        <f>SUM(G56:AG56)</f>
        <v>0.28</v>
      </c>
      <c r="AL55" s="170"/>
      <c r="AM55" s="153">
        <f>IF(AK55=0,0,BG117)</f>
        <v>63.86</v>
      </c>
      <c r="AN55" s="155">
        <f>AK55*AM55</f>
        <v>17.8808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0.09629268292682927</v>
      </c>
      <c r="AJ57" s="166"/>
      <c r="AK57" s="170">
        <f>SUM(G58:AG58)</f>
        <v>1.316</v>
      </c>
      <c r="AL57" s="170"/>
      <c r="AM57" s="153">
        <f>IF(AK57=0,0,BH117)</f>
        <v>53.6</v>
      </c>
      <c r="AN57" s="155">
        <f>AK57*AM57</f>
        <v>70.53760000000001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1.316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0.015365853658536585</v>
      </c>
      <c r="AJ59" s="166"/>
      <c r="AK59" s="170">
        <f>SUM(G60:AG60)</f>
        <v>0.21</v>
      </c>
      <c r="AL59" s="170"/>
      <c r="AM59" s="15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/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0</v>
      </c>
      <c r="AJ61" s="166"/>
      <c r="AK61" s="266">
        <f>SUM(G62:AG62)</f>
        <v>0</v>
      </c>
      <c r="AL61" s="266"/>
      <c r="AM61" s="153">
        <f>IF(AK61=0,0,BJ117)</f>
        <v>0</v>
      </c>
      <c r="AN61" s="155">
        <f>AK61*AM61</f>
        <v>0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0.2130731707317073</v>
      </c>
      <c r="AJ63" s="166"/>
      <c r="AK63" s="170">
        <f>SUM(G64:AG64)</f>
        <v>2.912</v>
      </c>
      <c r="AL63" s="170"/>
      <c r="AM63" s="153">
        <f>IF(AK63=0,0,BK117)</f>
        <v>33.02</v>
      </c>
      <c r="AN63" s="155">
        <f>AK63*AM63</f>
        <v>96.15424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2.912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0.0047560975609756105</v>
      </c>
      <c r="AJ65" s="166"/>
      <c r="AK65" s="170">
        <f>SUM(G66:AG66)</f>
        <v>0.065</v>
      </c>
      <c r="AL65" s="170"/>
      <c r="AM65" s="153">
        <f>IF(AK65=0,0,BL117)</f>
        <v>11.4</v>
      </c>
      <c r="AN65" s="155">
        <f>AK65*AM65</f>
        <v>0.7410000000000001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0.065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0.007609756097560975</v>
      </c>
      <c r="AJ67" s="166"/>
      <c r="AK67" s="170">
        <f>SUM(G68:AG68)</f>
        <v>0.104</v>
      </c>
      <c r="AL67" s="170"/>
      <c r="AM67" s="153">
        <f>IF(AK67=0,0,BM117)</f>
        <v>75</v>
      </c>
      <c r="AN67" s="155">
        <f>AK67*AM67</f>
        <v>7.8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0.104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0.03278048780487805</v>
      </c>
      <c r="AJ71" s="166"/>
      <c r="AK71" s="170">
        <f>SUM(G72:AG72)</f>
        <v>0.44799999999999995</v>
      </c>
      <c r="AL71" s="170"/>
      <c r="AM71" s="153">
        <f>IF(AK71=0,0,BO117)</f>
        <v>16.1</v>
      </c>
      <c r="AN71" s="155">
        <f>AK71*AM71</f>
        <v>7.2128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  <v>0.35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0.098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88">
        <f>VLOOKUP(завтрак8,таб,28,FALSE)</f>
        <v>0</v>
      </c>
      <c r="O83" s="36">
        <f>VLOOKUP(обед1,таб,28,FALSE)</f>
        <v>6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0.006146341463414634</v>
      </c>
      <c r="AJ83" s="166"/>
      <c r="AK83" s="170">
        <f>SUM(G84:AG84)</f>
        <v>0.084</v>
      </c>
      <c r="AL83" s="170"/>
      <c r="AM83" s="153">
        <f>IF(AK83=0,0,BR117)</f>
        <v>24.1</v>
      </c>
      <c r="AN83" s="155">
        <f>AK83*AM83</f>
        <v>2.0244000000000004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89">
        <f t="shared" si="89"/>
      </c>
      <c r="O84" s="48">
        <f aca="true" t="shared" si="90" ref="O84:T84">IF(O83=0,"",обідл*O83/1000)</f>
        <v>0.084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/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11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0.059707317073170736</v>
      </c>
      <c r="AJ97" s="166"/>
      <c r="AK97" s="170">
        <f>SUM(G98:AG98)</f>
        <v>0.8160000000000001</v>
      </c>
      <c r="AL97" s="170"/>
      <c r="AM97" s="153">
        <f>IF(AK97=0,0,BW117)</f>
        <v>21</v>
      </c>
      <c r="AN97" s="155">
        <f>AK97*AM97</f>
        <v>17.136000000000003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0.21</v>
      </c>
      <c r="M98" s="46"/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0.312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0.011414634146341463</v>
      </c>
      <c r="AJ107" s="166"/>
      <c r="AK107" s="170">
        <f>SUM(G108:AG108)</f>
        <v>0.156</v>
      </c>
      <c r="AL107" s="170"/>
      <c r="AM107" s="153">
        <f>IF(AK107=0,0,CB117)</f>
        <v>62</v>
      </c>
      <c r="AN107" s="155">
        <f>AK107*AM107</f>
        <v>9.672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0.156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0.18439024390243902</v>
      </c>
      <c r="AJ111" s="166"/>
      <c r="AK111" s="170">
        <f>SUM(G112:AG112)</f>
        <v>2.52</v>
      </c>
      <c r="AL111" s="170"/>
      <c r="AM111" s="15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2.52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0.2853658536585366</v>
      </c>
      <c r="AJ115" s="166"/>
      <c r="AK115" s="170">
        <f>SUM(G116:AG116)</f>
        <v>3.9</v>
      </c>
      <c r="AL115" s="170"/>
      <c r="AM115" s="153">
        <f>IF(AK115=0,0,CF117)</f>
        <v>16.8</v>
      </c>
      <c r="AN115" s="155">
        <f>AK115*AM115</f>
        <v>65.52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3.9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150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0.15365853658536588</v>
      </c>
      <c r="AJ119" s="166"/>
      <c r="AK119" s="170">
        <f>SUM(G120:AG120)</f>
        <v>2.1</v>
      </c>
      <c r="AL119" s="170"/>
      <c r="AM119" s="153">
        <v>34.8</v>
      </c>
      <c r="AN119" s="155">
        <f>AK119*AM119</f>
        <v>73.08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2.1</v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88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0.001024390243902439</v>
      </c>
      <c r="AJ123" s="166"/>
      <c r="AK123" s="170">
        <f>SUM(G124:AG124)</f>
        <v>0.014</v>
      </c>
      <c r="AL123" s="170"/>
      <c r="AM123" s="153">
        <v>58</v>
      </c>
      <c r="AN123" s="155">
        <f>AK123*AM123</f>
        <v>0.812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89">
        <f t="shared" si="146"/>
      </c>
      <c r="O124" s="48">
        <f aca="true" t="shared" si="147" ref="O124:V124">IF(O123=0,"",обідл*O123/1000)</f>
        <v>0.014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0.39482926829268294</v>
      </c>
      <c r="AJ125" s="166"/>
      <c r="AK125" s="170">
        <f>SUM(G126:AG126)</f>
        <v>5.396</v>
      </c>
      <c r="AL125" s="170"/>
      <c r="AM125" s="153">
        <f>IF(AK125=0,0,CG117)</f>
        <v>13.1</v>
      </c>
      <c r="AN125" s="155">
        <f>AK125*AM125</f>
        <v>70.6876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89">
        <f t="shared" si="149"/>
      </c>
      <c r="O126" s="50">
        <f aca="true" t="shared" si="150" ref="O126:V126">IF(O125=0,"",обідл*O125/1000)</f>
        <v>1.68</v>
      </c>
      <c r="P126" s="45">
        <f t="shared" si="150"/>
        <v>2.52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1.196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0.05802439024390244</v>
      </c>
      <c r="AJ127" s="166"/>
      <c r="AK127" s="170">
        <f>SUM(G128:AG128)</f>
        <v>0.793</v>
      </c>
      <c r="AL127" s="170"/>
      <c r="AM127" s="153">
        <f>IF(AK127=0,0,CH117)</f>
        <v>4.25</v>
      </c>
      <c r="AN127" s="155">
        <f>AK127*AM127</f>
        <v>3.37025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  <v>0.793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88">
        <f>VLOOKUP(завтрак8,таб,45,FALSE)</f>
        <v>0</v>
      </c>
      <c r="O129" s="39">
        <f>VLOOKUP(обед1,таб,45,FALSE)</f>
        <v>7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24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0.04887804878048781</v>
      </c>
      <c r="AJ129" s="166"/>
      <c r="AK129" s="170">
        <f>SUM(G130:AG130)</f>
        <v>0.668</v>
      </c>
      <c r="AL129" s="170"/>
      <c r="AM129" s="153">
        <f>IF(AK129=0,0,CI117)</f>
        <v>5.9</v>
      </c>
      <c r="AN129" s="155">
        <f>AK129*AM129</f>
        <v>3.9412000000000003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89">
        <f t="shared" si="155"/>
      </c>
      <c r="O130" s="50">
        <f aca="true" t="shared" si="156" ref="O130:V130">IF(O129=0,"",обідл*O129/1000)</f>
        <v>0.098</v>
      </c>
      <c r="P130" s="45">
        <f t="shared" si="156"/>
      </c>
      <c r="Q130" s="49">
        <f t="shared" si="156"/>
      </c>
      <c r="R130" s="45">
        <f t="shared" si="156"/>
        <v>0.336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0.234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0.0638780487804878</v>
      </c>
      <c r="AJ131" s="166"/>
      <c r="AK131" s="170">
        <f>SUM(G132:AG132)</f>
        <v>0.873</v>
      </c>
      <c r="AL131" s="170"/>
      <c r="AM131" s="153">
        <f>IF(AK131=0,0,CJ117)</f>
        <v>7.8</v>
      </c>
      <c r="AN131" s="155">
        <f>AK131*AM131</f>
        <v>6.8094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89">
        <f t="shared" si="158"/>
      </c>
      <c r="O132" s="48">
        <f aca="true" t="shared" si="159" ref="O132:V132">IF(O131=0,"",обідл*O131/1000)</f>
        <v>0.21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0.663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88">
        <f>VLOOKUP(завтрак8,таб,48,FALSE)</f>
        <v>0</v>
      </c>
      <c r="O135" s="36">
        <f>VLOOKUP(обед1,таб,48,FALSE)</f>
        <v>20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0.11560975609756098</v>
      </c>
      <c r="AJ135" s="166"/>
      <c r="AK135" s="170">
        <f>SUM(G136:AG136)</f>
        <v>1.58</v>
      </c>
      <c r="AL135" s="170"/>
      <c r="AM135" s="153">
        <f>IF(AK135=0,0,CL117)</f>
        <v>26.5</v>
      </c>
      <c r="AN135" s="155">
        <f>AK135*AM135</f>
        <v>41.870000000000005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89">
        <f t="shared" si="164"/>
      </c>
      <c r="O136" s="48">
        <f aca="true" t="shared" si="165" ref="O136:V136">IF(O135=0,"",обідл*O135/1000)</f>
        <v>0.28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1.3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0.10960975609756098</v>
      </c>
      <c r="AJ137" s="166"/>
      <c r="AK137" s="170">
        <f>SUM(G138:AG138)</f>
        <v>1.498</v>
      </c>
      <c r="AL137" s="170"/>
      <c r="AM137" s="153">
        <f>IF(AK137=0,0,CO117)</f>
        <v>6.8</v>
      </c>
      <c r="AN137" s="155">
        <f>AK137*AM137</f>
        <v>10.186399999999999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1.498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0.0019024390243902439</v>
      </c>
      <c r="AJ141" s="166"/>
      <c r="AK141" s="170">
        <f>SUM(G142:AG142)</f>
        <v>0.026</v>
      </c>
      <c r="AL141" s="170"/>
      <c r="AM141" s="153">
        <f>IF(AK141=0,0,CM117)</f>
        <v>52.8</v>
      </c>
      <c r="AN141" s="155">
        <f>AK141*AM141</f>
        <v>1.3727999999999998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0.026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0.33219512195121953</v>
      </c>
      <c r="AJ147" s="166"/>
      <c r="AK147" s="170">
        <f>SUM(G148:AG148)</f>
        <v>4.54</v>
      </c>
      <c r="AL147" s="170"/>
      <c r="AM147" s="153">
        <f>IF(AK147=0,0,CQ117)</f>
        <v>13.8</v>
      </c>
      <c r="AN147" s="155">
        <f>AK147*AM147</f>
        <v>62.652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/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1.04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/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/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/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/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/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/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0.001024390243902439</v>
      </c>
      <c r="AJ161" s="166"/>
      <c r="AK161" s="170">
        <f>SUM(G162:AG162)</f>
        <v>0.014</v>
      </c>
      <c r="AL161" s="170"/>
      <c r="AM161" s="153">
        <f>IF(AK161=0,0,CX117)</f>
        <v>452</v>
      </c>
      <c r="AN161" s="155">
        <f>AK161*AM161</f>
        <v>6.328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0.014</v>
      </c>
      <c r="M162" s="46"/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0.10933333333333332</v>
      </c>
      <c r="AL163" s="170"/>
      <c r="AM163" s="153">
        <f>IF(AK163=0,0,CY117)</f>
        <v>10.24</v>
      </c>
      <c r="AN163" s="155">
        <f>AK163*AM163</f>
        <v>1.1195733333333333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0.0009512195121951219</v>
      </c>
      <c r="AJ171" s="166"/>
      <c r="AK171" s="170">
        <f>SUM(G172:AG172)</f>
        <v>0.013</v>
      </c>
      <c r="AL171" s="170"/>
      <c r="AM171" s="153">
        <f>IF(AK171=0,0,DC117)</f>
        <v>86.67</v>
      </c>
      <c r="AN171" s="155">
        <f>AK171*AM171</f>
        <v>1.1267099999999999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0.013</v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/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0.0071707317073170735</v>
      </c>
      <c r="AJ173" s="166"/>
      <c r="AK173" s="170">
        <f>SUM(G174:AG174)</f>
        <v>0.098</v>
      </c>
      <c r="AL173" s="170"/>
      <c r="AM173" s="153">
        <f>IF(AK173=0,0,DH117)</f>
        <v>46</v>
      </c>
      <c r="AN173" s="155">
        <f>AK173*AM173</f>
        <v>4.508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0.098</v>
      </c>
      <c r="M174" s="46"/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0.003073170731707317</v>
      </c>
      <c r="AJ175" s="166"/>
      <c r="AK175" s="170">
        <f>SUM(G176:AG176)</f>
        <v>0.042</v>
      </c>
      <c r="AL175" s="170"/>
      <c r="AM175" s="153">
        <f>IF(AK175=0,0,DI117)</f>
        <v>39</v>
      </c>
      <c r="AN175" s="155">
        <f>AK175*AM175</f>
        <v>1.6380000000000001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0.042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30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0.03073170731707317</v>
      </c>
      <c r="AJ177" s="166"/>
      <c r="AK177" s="170">
        <f>SUM(G178:AG178)</f>
        <v>0.42</v>
      </c>
      <c r="AL177" s="170"/>
      <c r="AM177" s="153">
        <v>98</v>
      </c>
      <c r="AN177" s="155">
        <f>AK177*AM177</f>
        <v>41.16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0.42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1098.5849013333334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2021-02-18T06:28:19Z</cp:lastPrinted>
  <dcterms:created xsi:type="dcterms:W3CDTF">1996-10-08T23:32:33Z</dcterms:created>
  <dcterms:modified xsi:type="dcterms:W3CDTF">2021-02-22T06:10:18Z</dcterms:modified>
  <cp:category/>
  <cp:version/>
  <cp:contentType/>
  <cp:contentStatus/>
</cp:coreProperties>
</file>